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1"/>
  </bookViews>
  <sheets>
    <sheet name="12 Bit Top End Margins Square" sheetId="1" r:id="rId1"/>
    <sheet name="12 Bit Medium Margins Square" sheetId="2" r:id="rId2"/>
    <sheet name="12 Bit Low End Margins Square" sheetId="3" r:id="rId3"/>
  </sheets>
  <definedNames/>
  <calcPr fullCalcOnLoad="1"/>
</workbook>
</file>

<file path=xl/sharedStrings.xml><?xml version="1.0" encoding="utf-8"?>
<sst xmlns="http://schemas.openxmlformats.org/spreadsheetml/2006/main" count="76" uniqueCount="13">
  <si>
    <t>Total</t>
  </si>
  <si>
    <t>SD =</t>
  </si>
  <si>
    <t>Pr (X-1, x, X+1)</t>
  </si>
  <si>
    <t>Central Exemplar (5 to each SD)</t>
  </si>
  <si>
    <t>SDs from Top</t>
  </si>
  <si>
    <t>partition width =</t>
  </si>
  <si>
    <t>Partition Width =</t>
  </si>
  <si>
    <t>Expected Photon Flux =</t>
  </si>
  <si>
    <t>Intensity Level =</t>
  </si>
  <si>
    <t>12 Bit Partition Boundaries in the Middle (Square Compression)</t>
  </si>
  <si>
    <t>12 Bit Partition Boundaries at the Top End (Square Compression)</t>
  </si>
  <si>
    <t>12 Bit Partition Boundaries at the Bottom (Square Compression)</t>
  </si>
  <si>
    <t>Gaussian Distribution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</si>
</sst>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E+00"/>
    <numFmt numFmtId="168" formatCode="0.0000E+00"/>
    <numFmt numFmtId="169" formatCode="0.00000E+00"/>
  </numFmts>
  <fonts count="8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4"/>
      <name val="Arial"/>
      <family val="0"/>
    </font>
    <font>
      <sz val="6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169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1" fontId="2" fillId="0" borderId="0" xfId="0" applyNumberFormat="1" applyFont="1" applyAlignment="1">
      <alignment wrapText="1"/>
    </xf>
    <xf numFmtId="1" fontId="2" fillId="2" borderId="1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Continuous" wrapText="1"/>
    </xf>
    <xf numFmtId="49" fontId="0" fillId="0" borderId="0" xfId="0" applyNumberFormat="1" applyAlignment="1">
      <alignment horizontal="centerContinuous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Intensity Partition Boundaries, 
12 Bit, Square Compression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32"/>
          <c:w val="0.847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v>1st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Bit Top End Margins Square'!$B$5:$P$5</c:f>
              <c:numCache>
                <c:ptCount val="15"/>
                <c:pt idx="0">
                  <c:v>-1.4</c:v>
                </c:pt>
                <c:pt idx="1">
                  <c:v>-1.2</c:v>
                </c:pt>
                <c:pt idx="2">
                  <c:v>-1</c:v>
                </c:pt>
                <c:pt idx="3">
                  <c:v>-0.8</c:v>
                </c:pt>
                <c:pt idx="4">
                  <c:v>-0.6000000000000001</c:v>
                </c:pt>
                <c:pt idx="5">
                  <c:v>-0.4</c:v>
                </c:pt>
                <c:pt idx="6">
                  <c:v>-0.2</c:v>
                </c:pt>
                <c:pt idx="7">
                  <c:v>0</c:v>
                </c:pt>
                <c:pt idx="8">
                  <c:v>0.2</c:v>
                </c:pt>
                <c:pt idx="9">
                  <c:v>0.4</c:v>
                </c:pt>
                <c:pt idx="10">
                  <c:v>0.6000000000000001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</c:numCache>
            </c:numRef>
          </c:xVal>
          <c:yVal>
            <c:numRef>
              <c:f>'12 Bit Top End Margins Square'!$B$6:$P$6</c:f>
              <c:numCache>
                <c:ptCount val="15"/>
                <c:pt idx="0">
                  <c:v>0.029993320702312642</c:v>
                </c:pt>
                <c:pt idx="1">
                  <c:v>0.03886555201189423</c:v>
                </c:pt>
                <c:pt idx="2">
                  <c:v>0.048393990224296246</c:v>
                </c:pt>
                <c:pt idx="3">
                  <c:v>0.05790348675284873</c:v>
                </c:pt>
                <c:pt idx="4">
                  <c:v>0.06657395415089018</c:v>
                </c:pt>
                <c:pt idx="5">
                  <c:v>0.07355110989160452</c:v>
                </c:pt>
                <c:pt idx="6">
                  <c:v>0.07808346193889504</c:v>
                </c:pt>
                <c:pt idx="7">
                  <c:v>0.07965579106744292</c:v>
                </c:pt>
                <c:pt idx="8">
                  <c:v>0.07808346193924864</c:v>
                </c:pt>
                <c:pt idx="9">
                  <c:v>0.07355110989193836</c:v>
                </c:pt>
                <c:pt idx="10">
                  <c:v>0.06657395415119205</c:v>
                </c:pt>
                <c:pt idx="11">
                  <c:v>0.057903486753111744</c:v>
                </c:pt>
                <c:pt idx="12">
                  <c:v>0.0483939902245164</c:v>
                </c:pt>
                <c:pt idx="13">
                  <c:v>0.038865552012071314</c:v>
                </c:pt>
                <c:pt idx="14">
                  <c:v>0.029993320702449422</c:v>
                </c:pt>
              </c:numCache>
            </c:numRef>
          </c:yVal>
          <c:smooth val="1"/>
        </c:ser>
        <c:ser>
          <c:idx val="1"/>
          <c:order val="1"/>
          <c:tx>
            <c:v>2nd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'12 Bit Top End Margins Square'!$B$10:$P$10</c:f>
              <c:numCache>
                <c:ptCount val="15"/>
                <c:pt idx="0">
                  <c:v>-3.3997558593737267</c:v>
                </c:pt>
                <c:pt idx="1">
                  <c:v>-3.1997558593739086</c:v>
                </c:pt>
                <c:pt idx="2">
                  <c:v>-2.9997558593740905</c:v>
                </c:pt>
                <c:pt idx="3">
                  <c:v>-2.7997558593742724</c:v>
                </c:pt>
                <c:pt idx="4">
                  <c:v>-2.5997558593744543</c:v>
                </c:pt>
                <c:pt idx="5">
                  <c:v>-2.399755859374636</c:v>
                </c:pt>
                <c:pt idx="6">
                  <c:v>-2.199755859374818</c:v>
                </c:pt>
                <c:pt idx="7">
                  <c:v>-1.999755859375</c:v>
                </c:pt>
                <c:pt idx="8">
                  <c:v>-1.799755859375182</c:v>
                </c:pt>
                <c:pt idx="9">
                  <c:v>-1.5997558593753638</c:v>
                </c:pt>
                <c:pt idx="10">
                  <c:v>-1.3997558593755457</c:v>
                </c:pt>
                <c:pt idx="11">
                  <c:v>-1.1997558593757276</c:v>
                </c:pt>
                <c:pt idx="12">
                  <c:v>-0.9997558593759095</c:v>
                </c:pt>
                <c:pt idx="13">
                  <c:v>-0.7997558593760914</c:v>
                </c:pt>
                <c:pt idx="14">
                  <c:v>-0.5997558593762733</c:v>
                </c:pt>
              </c:numCache>
            </c:numRef>
          </c:xVal>
          <c:yVal>
            <c:numRef>
              <c:f>'12 Bit Top End Margins Square'!$B$11:$P$11</c:f>
              <c:numCache>
                <c:ptCount val="15"/>
                <c:pt idx="0">
                  <c:v>0.029986358597055895</c:v>
                </c:pt>
                <c:pt idx="1">
                  <c:v>0.03886143274396214</c:v>
                </c:pt>
                <c:pt idx="2">
                  <c:v>0.04839402660325365</c:v>
                </c:pt>
                <c:pt idx="3">
                  <c:v>0.05790858760473305</c:v>
                </c:pt>
                <c:pt idx="4">
                  <c:v>0.06658434173413719</c:v>
                </c:pt>
                <c:pt idx="5">
                  <c:v>0.07356615567859914</c:v>
                </c:pt>
                <c:pt idx="6">
                  <c:v>0.0781017085605995</c:v>
                </c:pt>
                <c:pt idx="7">
                  <c:v>0.07967517819590642</c:v>
                </c:pt>
                <c:pt idx="8">
                  <c:v>0.0781017085605995</c:v>
                </c:pt>
                <c:pt idx="9">
                  <c:v>0.07356615567859914</c:v>
                </c:pt>
                <c:pt idx="10">
                  <c:v>0.06658434173413719</c:v>
                </c:pt>
                <c:pt idx="11">
                  <c:v>0.05790858760473305</c:v>
                </c:pt>
                <c:pt idx="12">
                  <c:v>0.04839402660325365</c:v>
                </c:pt>
                <c:pt idx="13">
                  <c:v>0.03886143274396214</c:v>
                </c:pt>
                <c:pt idx="14">
                  <c:v>0.029986358597055895</c:v>
                </c:pt>
              </c:numCache>
            </c:numRef>
          </c:yVal>
          <c:smooth val="1"/>
        </c:ser>
        <c:ser>
          <c:idx val="2"/>
          <c:order val="2"/>
          <c:tx>
            <c:v>3rd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'12 Bit Top End Margins Square'!$B$15:$P$15</c:f>
              <c:numCache>
                <c:ptCount val="15"/>
                <c:pt idx="0">
                  <c:v>-5.399023437498727</c:v>
                </c:pt>
                <c:pt idx="1">
                  <c:v>-5.199023437498909</c:v>
                </c:pt>
                <c:pt idx="2">
                  <c:v>-4.9990234374990905</c:v>
                </c:pt>
                <c:pt idx="3">
                  <c:v>-4.799023437499272</c:v>
                </c:pt>
                <c:pt idx="4">
                  <c:v>-4.599023437499454</c:v>
                </c:pt>
                <c:pt idx="5">
                  <c:v>-4.399023437499636</c:v>
                </c:pt>
                <c:pt idx="6">
                  <c:v>-4.199023437499818</c:v>
                </c:pt>
                <c:pt idx="7">
                  <c:v>-3.9990234375</c:v>
                </c:pt>
                <c:pt idx="8">
                  <c:v>-3.799023437500182</c:v>
                </c:pt>
                <c:pt idx="9">
                  <c:v>-3.599023437500364</c:v>
                </c:pt>
                <c:pt idx="10">
                  <c:v>-3.3990234375005457</c:v>
                </c:pt>
                <c:pt idx="11">
                  <c:v>-3.1990234375007276</c:v>
                </c:pt>
                <c:pt idx="12">
                  <c:v>-2.9990234375009095</c:v>
                </c:pt>
                <c:pt idx="13">
                  <c:v>-2.7990234375010914</c:v>
                </c:pt>
                <c:pt idx="14">
                  <c:v>-2.5990234375012733</c:v>
                </c:pt>
              </c:numCache>
            </c:numRef>
          </c:xVal>
          <c:yVal>
            <c:numRef>
              <c:f>'12 Bit Top End Margins Square'!$B$16:$P$16</c:f>
              <c:numCache>
                <c:ptCount val="15"/>
                <c:pt idx="0">
                  <c:v>0.0299793894768019</c:v>
                </c:pt>
                <c:pt idx="1">
                  <c:v>0.03885730630242745</c:v>
                </c:pt>
                <c:pt idx="2">
                  <c:v>0.04839405727340418</c:v>
                </c:pt>
                <c:pt idx="3">
                  <c:v>0.057913685764431566</c:v>
                </c:pt>
                <c:pt idx="4">
                  <c:v>0.06659473062618115</c:v>
                </c:pt>
                <c:pt idx="5">
                  <c:v>0.07358120680360103</c:v>
                </c:pt>
                <c:pt idx="6">
                  <c:v>0.07811996350521355</c:v>
                </c:pt>
                <c:pt idx="7">
                  <c:v>0.07969457474814257</c:v>
                </c:pt>
                <c:pt idx="8">
                  <c:v>0.07811996350521355</c:v>
                </c:pt>
                <c:pt idx="9">
                  <c:v>0.07358120680360103</c:v>
                </c:pt>
                <c:pt idx="10">
                  <c:v>0.06659473062618115</c:v>
                </c:pt>
                <c:pt idx="11">
                  <c:v>0.057913685764431566</c:v>
                </c:pt>
                <c:pt idx="12">
                  <c:v>0.04839405727340418</c:v>
                </c:pt>
                <c:pt idx="13">
                  <c:v>0.03885730630242745</c:v>
                </c:pt>
                <c:pt idx="14">
                  <c:v>0.0299793894768019</c:v>
                </c:pt>
              </c:numCache>
            </c:numRef>
          </c:yVal>
          <c:smooth val="1"/>
        </c:ser>
        <c:axId val="26592393"/>
        <c:axId val="38004946"/>
      </c:scatterChart>
      <c:valAx>
        <c:axId val="2659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Deviations from 
Max Intensity Central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4946"/>
        <c:crossesAt val="-0.1"/>
        <c:crossBetween val="midCat"/>
        <c:dispUnits/>
      </c:valAx>
      <c:valAx>
        <c:axId val="38004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Probability Photon Count lies within Subdivision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592393"/>
        <c:crossesAt val="-3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6227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Intensity Partition Boundaries, 
12 Bit, Square Compression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5"/>
          <c:y val="0.132"/>
          <c:w val="0.8487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v>1st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Bit Medium Margins Square'!$B$5:$P$5</c:f>
              <c:numCache>
                <c:ptCount val="15"/>
                <c:pt idx="0">
                  <c:v>-1.4</c:v>
                </c:pt>
                <c:pt idx="1">
                  <c:v>-1.2</c:v>
                </c:pt>
                <c:pt idx="2">
                  <c:v>-1</c:v>
                </c:pt>
                <c:pt idx="3">
                  <c:v>-0.8</c:v>
                </c:pt>
                <c:pt idx="4">
                  <c:v>-0.6000000000000001</c:v>
                </c:pt>
                <c:pt idx="5">
                  <c:v>-0.4</c:v>
                </c:pt>
                <c:pt idx="6">
                  <c:v>-0.2</c:v>
                </c:pt>
                <c:pt idx="7">
                  <c:v>0</c:v>
                </c:pt>
                <c:pt idx="8">
                  <c:v>0.2</c:v>
                </c:pt>
                <c:pt idx="9">
                  <c:v>0.4</c:v>
                </c:pt>
                <c:pt idx="10">
                  <c:v>0.6000000000000001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</c:numCache>
            </c:numRef>
          </c:xVal>
          <c:yVal>
            <c:numRef>
              <c:f>'12 Bit Medium Margins Square'!$B$6:$P$6</c:f>
              <c:numCache>
                <c:ptCount val="15"/>
                <c:pt idx="0">
                  <c:v>0.02999332070228733</c:v>
                </c:pt>
                <c:pt idx="1">
                  <c:v>0.03886555201187969</c:v>
                </c:pt>
                <c:pt idx="2">
                  <c:v>0.048393990224297356</c:v>
                </c:pt>
                <c:pt idx="3">
                  <c:v>0.057903486752868716</c:v>
                </c:pt>
                <c:pt idx="4">
                  <c:v>0.0665739541509297</c:v>
                </c:pt>
                <c:pt idx="5">
                  <c:v>0.07355110989166203</c:v>
                </c:pt>
                <c:pt idx="6">
                  <c:v>0.07808346193896387</c:v>
                </c:pt>
                <c:pt idx="7">
                  <c:v>0.07965579106733589</c:v>
                </c:pt>
                <c:pt idx="8">
                  <c:v>0.07808346193896387</c:v>
                </c:pt>
                <c:pt idx="9">
                  <c:v>0.07355110989166158</c:v>
                </c:pt>
                <c:pt idx="10">
                  <c:v>0.06657395415092926</c:v>
                </c:pt>
                <c:pt idx="11">
                  <c:v>0.05790348675286805</c:v>
                </c:pt>
                <c:pt idx="12">
                  <c:v>0.04839399022429647</c:v>
                </c:pt>
                <c:pt idx="13">
                  <c:v>0.03886555201187869</c:v>
                </c:pt>
                <c:pt idx="14">
                  <c:v>0.02999332070228622</c:v>
                </c:pt>
              </c:numCache>
            </c:numRef>
          </c:yVal>
          <c:smooth val="1"/>
        </c:ser>
        <c:ser>
          <c:idx val="1"/>
          <c:order val="1"/>
          <c:tx>
            <c:v>2nd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'12 Bit Medium Margins Square'!$B$10:$P$10</c:f>
              <c:numCache>
                <c:ptCount val="15"/>
                <c:pt idx="0">
                  <c:v>-3.368749999999995</c:v>
                </c:pt>
                <c:pt idx="1">
                  <c:v>-3.1687499999999957</c:v>
                </c:pt>
                <c:pt idx="2">
                  <c:v>-2.9687499999999964</c:v>
                </c:pt>
                <c:pt idx="3">
                  <c:v>-2.768749999999997</c:v>
                </c:pt>
                <c:pt idx="4">
                  <c:v>-2.568749999999998</c:v>
                </c:pt>
                <c:pt idx="5">
                  <c:v>-2.3687499999999986</c:v>
                </c:pt>
                <c:pt idx="6">
                  <c:v>-2.1687499999999993</c:v>
                </c:pt>
                <c:pt idx="7">
                  <c:v>-1.96875</c:v>
                </c:pt>
                <c:pt idx="8">
                  <c:v>-1.7687500000000007</c:v>
                </c:pt>
                <c:pt idx="9">
                  <c:v>-1.5687500000000014</c:v>
                </c:pt>
                <c:pt idx="10">
                  <c:v>-1.3687500000000021</c:v>
                </c:pt>
                <c:pt idx="11">
                  <c:v>-1.1687500000000028</c:v>
                </c:pt>
                <c:pt idx="12">
                  <c:v>-0.9687500000000036</c:v>
                </c:pt>
                <c:pt idx="13">
                  <c:v>-0.7687500000000043</c:v>
                </c:pt>
                <c:pt idx="14">
                  <c:v>-0.568750000000005</c:v>
                </c:pt>
              </c:numCache>
            </c:numRef>
          </c:xVal>
          <c:yVal>
            <c:numRef>
              <c:f>'12 Bit Medium Margins Square'!$B$11:$P$11</c:f>
              <c:numCache>
                <c:ptCount val="15"/>
                <c:pt idx="0">
                  <c:v>0.029043942546029378</c:v>
                </c:pt>
                <c:pt idx="1">
                  <c:v>0.03827784901479714</c:v>
                </c:pt>
                <c:pt idx="2">
                  <c:v>0.04834979422998953</c:v>
                </c:pt>
                <c:pt idx="3">
                  <c:v>0.058532545104889366</c:v>
                </c:pt>
                <c:pt idx="4">
                  <c:v>0.06791342412171608</c:v>
                </c:pt>
                <c:pt idx="5">
                  <c:v>0.07552107183860235</c:v>
                </c:pt>
                <c:pt idx="6">
                  <c:v>0.08048861990681899</c:v>
                </c:pt>
                <c:pt idx="7">
                  <c:v>0.08221635377754977</c:v>
                </c:pt>
                <c:pt idx="8">
                  <c:v>0.08048861990681899</c:v>
                </c:pt>
                <c:pt idx="9">
                  <c:v>0.07552107183860235</c:v>
                </c:pt>
                <c:pt idx="10">
                  <c:v>0.06791342412171608</c:v>
                </c:pt>
                <c:pt idx="11">
                  <c:v>0.058532545104889366</c:v>
                </c:pt>
                <c:pt idx="12">
                  <c:v>0.04834979422998953</c:v>
                </c:pt>
                <c:pt idx="13">
                  <c:v>0.03827784901479714</c:v>
                </c:pt>
                <c:pt idx="14">
                  <c:v>0.029043942546029378</c:v>
                </c:pt>
              </c:numCache>
            </c:numRef>
          </c:yVal>
          <c:smooth val="1"/>
        </c:ser>
        <c:ser>
          <c:idx val="2"/>
          <c:order val="2"/>
          <c:tx>
            <c:v>3rd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'12 Bit Medium Margins Square'!$B$15:$P$15</c:f>
              <c:numCache>
                <c:ptCount val="15"/>
                <c:pt idx="0">
                  <c:v>-5.274999999999995</c:v>
                </c:pt>
                <c:pt idx="1">
                  <c:v>-5.074999999999996</c:v>
                </c:pt>
                <c:pt idx="2">
                  <c:v>-4.8749999999999964</c:v>
                </c:pt>
                <c:pt idx="3">
                  <c:v>-4.674999999999997</c:v>
                </c:pt>
                <c:pt idx="4">
                  <c:v>-4.474999999999998</c:v>
                </c:pt>
                <c:pt idx="5">
                  <c:v>-4.274999999999999</c:v>
                </c:pt>
                <c:pt idx="6">
                  <c:v>-4.074999999999999</c:v>
                </c:pt>
                <c:pt idx="7">
                  <c:v>-3.875</c:v>
                </c:pt>
                <c:pt idx="8">
                  <c:v>-3.6750000000000007</c:v>
                </c:pt>
                <c:pt idx="9">
                  <c:v>-3.4750000000000014</c:v>
                </c:pt>
                <c:pt idx="10">
                  <c:v>-3.275000000000002</c:v>
                </c:pt>
                <c:pt idx="11">
                  <c:v>-3.075000000000003</c:v>
                </c:pt>
                <c:pt idx="12">
                  <c:v>-2.8750000000000036</c:v>
                </c:pt>
                <c:pt idx="13">
                  <c:v>-2.6750000000000043</c:v>
                </c:pt>
                <c:pt idx="14">
                  <c:v>-2.475000000000005</c:v>
                </c:pt>
              </c:numCache>
            </c:numRef>
          </c:xVal>
          <c:yVal>
            <c:numRef>
              <c:f>'12 Bit Medium Margins Square'!$B$16:$P$16</c:f>
              <c:numCache>
                <c:ptCount val="15"/>
                <c:pt idx="0">
                  <c:v>0.027972479774374448</c:v>
                </c:pt>
                <c:pt idx="1">
                  <c:v>0.03755936838137497</c:v>
                </c:pt>
                <c:pt idx="2">
                  <c:v>0.0481964598007143</c:v>
                </c:pt>
                <c:pt idx="3">
                  <c:v>0.05910472738322625</c:v>
                </c:pt>
                <c:pt idx="4">
                  <c:v>0.06926908022895284</c:v>
                </c:pt>
                <c:pt idx="5">
                  <c:v>0.07758282537854566</c:v>
                </c:pt>
                <c:pt idx="6">
                  <c:v>0.0830424295240958</c:v>
                </c:pt>
                <c:pt idx="7">
                  <c:v>0.08494668014969431</c:v>
                </c:pt>
                <c:pt idx="8">
                  <c:v>0.0830424295240958</c:v>
                </c:pt>
                <c:pt idx="9">
                  <c:v>0.07758282537854566</c:v>
                </c:pt>
                <c:pt idx="10">
                  <c:v>0.06926908022895284</c:v>
                </c:pt>
                <c:pt idx="11">
                  <c:v>0.05910472738322625</c:v>
                </c:pt>
                <c:pt idx="12">
                  <c:v>0.0481964598007143</c:v>
                </c:pt>
                <c:pt idx="13">
                  <c:v>0.03755936838137497</c:v>
                </c:pt>
                <c:pt idx="14">
                  <c:v>0.027972479774374448</c:v>
                </c:pt>
              </c:numCache>
            </c:numRef>
          </c:yVal>
          <c:smooth val="1"/>
        </c:ser>
        <c:axId val="6500195"/>
        <c:axId val="58501756"/>
      </c:scatterChart>
      <c:val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Deviations from 
Intensity 32 Central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01756"/>
        <c:crossesAt val="-0.1"/>
        <c:crossBetween val="midCat"/>
        <c:dispUnits/>
      </c:valAx>
      <c:valAx>
        <c:axId val="5850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Probability Photon Count lies within Subdivision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0195"/>
        <c:crossesAt val="-3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5"/>
          <c:y val="0.61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Intensity Partition Boundaries, 
12 Bit, Square Compression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32"/>
          <c:w val="0.847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v>1st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Bit Low End Margins Square'!$B$5:$P$5</c:f>
              <c:numCache>
                <c:ptCount val="15"/>
                <c:pt idx="0">
                  <c:v>-1.4</c:v>
                </c:pt>
                <c:pt idx="1">
                  <c:v>-1.2</c:v>
                </c:pt>
                <c:pt idx="2">
                  <c:v>-1</c:v>
                </c:pt>
                <c:pt idx="3">
                  <c:v>-0.8</c:v>
                </c:pt>
                <c:pt idx="4">
                  <c:v>-0.6000000000000001</c:v>
                </c:pt>
                <c:pt idx="5">
                  <c:v>-0.4</c:v>
                </c:pt>
                <c:pt idx="6">
                  <c:v>-0.2</c:v>
                </c:pt>
                <c:pt idx="7">
                  <c:v>0</c:v>
                </c:pt>
                <c:pt idx="8">
                  <c:v>0.2</c:v>
                </c:pt>
                <c:pt idx="9">
                  <c:v>0.4</c:v>
                </c:pt>
                <c:pt idx="10">
                  <c:v>0.6000000000000001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</c:numCache>
            </c:numRef>
          </c:xVal>
          <c:yVal>
            <c:numRef>
              <c:f>'12 Bit Low End Margins Square'!$B$6:$P$6</c:f>
              <c:numCache>
                <c:ptCount val="15"/>
                <c:pt idx="0">
                  <c:v>0.029993320702286663</c:v>
                </c:pt>
                <c:pt idx="1">
                  <c:v>0.03886555201187891</c:v>
                </c:pt>
                <c:pt idx="2">
                  <c:v>0.04839399022429647</c:v>
                </c:pt>
                <c:pt idx="3">
                  <c:v>0.05790348675286783</c:v>
                </c:pt>
                <c:pt idx="4">
                  <c:v>0.06657395415092848</c:v>
                </c:pt>
                <c:pt idx="5">
                  <c:v>0.0735511098916608</c:v>
                </c:pt>
                <c:pt idx="6">
                  <c:v>0.07808346193896287</c:v>
                </c:pt>
                <c:pt idx="7">
                  <c:v>0.07965579106733545</c:v>
                </c:pt>
                <c:pt idx="8">
                  <c:v>0.07808346193896287</c:v>
                </c:pt>
                <c:pt idx="9">
                  <c:v>0.0735511098916608</c:v>
                </c:pt>
                <c:pt idx="10">
                  <c:v>0.06657395415092893</c:v>
                </c:pt>
                <c:pt idx="11">
                  <c:v>0.05790348675286794</c:v>
                </c:pt>
                <c:pt idx="12">
                  <c:v>0.04839399022429658</c:v>
                </c:pt>
                <c:pt idx="13">
                  <c:v>0.038865552011879134</c:v>
                </c:pt>
                <c:pt idx="14">
                  <c:v>0.029993320702286774</c:v>
                </c:pt>
              </c:numCache>
            </c:numRef>
          </c:yVal>
          <c:smooth val="1"/>
        </c:ser>
        <c:ser>
          <c:idx val="1"/>
          <c:order val="1"/>
          <c:tx>
            <c:v>2nd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'12 Bit Low End Margins Square'!$B$10:$P$10</c:f>
              <c:numCache>
                <c:ptCount val="15"/>
                <c:pt idx="0">
                  <c:v>-3.066666666666667</c:v>
                </c:pt>
                <c:pt idx="1">
                  <c:v>-2.8666666666666667</c:v>
                </c:pt>
                <c:pt idx="2">
                  <c:v>-2.6666666666666665</c:v>
                </c:pt>
                <c:pt idx="3">
                  <c:v>-2.466666666666667</c:v>
                </c:pt>
                <c:pt idx="4">
                  <c:v>-2.266666666666667</c:v>
                </c:pt>
                <c:pt idx="5">
                  <c:v>-2.066666666666667</c:v>
                </c:pt>
                <c:pt idx="6">
                  <c:v>-1.8666666666666665</c:v>
                </c:pt>
                <c:pt idx="7">
                  <c:v>-1.6666666666666667</c:v>
                </c:pt>
                <c:pt idx="8">
                  <c:v>-1.4666666666666668</c:v>
                </c:pt>
                <c:pt idx="9">
                  <c:v>-1.2666666666666668</c:v>
                </c:pt>
                <c:pt idx="10">
                  <c:v>-1.066666666666667</c:v>
                </c:pt>
                <c:pt idx="11">
                  <c:v>-0.8666666666666671</c:v>
                </c:pt>
                <c:pt idx="12">
                  <c:v>-0.6666666666666673</c:v>
                </c:pt>
                <c:pt idx="13">
                  <c:v>-0.4666666666666674</c:v>
                </c:pt>
                <c:pt idx="14">
                  <c:v>-0.2666666666666675</c:v>
                </c:pt>
              </c:numCache>
            </c:numRef>
          </c:xVal>
          <c:yVal>
            <c:numRef>
              <c:f>'12 Bit Low End Margins Square'!$B$11:$P$11</c:f>
              <c:numCache>
                <c:ptCount val="15"/>
                <c:pt idx="0">
                  <c:v>0.013363556382924413</c:v>
                </c:pt>
                <c:pt idx="1">
                  <c:v>0.023883461140762563</c:v>
                </c:pt>
                <c:pt idx="2">
                  <c:v>0.03903660077209059</c:v>
                </c:pt>
                <c:pt idx="3">
                  <c:v>0.05835102913893975</c:v>
                </c:pt>
                <c:pt idx="4">
                  <c:v>0.07976819888235154</c:v>
                </c:pt>
                <c:pt idx="5">
                  <c:v>0.09972796149534646</c:v>
                </c:pt>
                <c:pt idx="6">
                  <c:v>0.11402704727309587</c:v>
                </c:pt>
                <c:pt idx="7">
                  <c:v>0.11923542300353152</c:v>
                </c:pt>
                <c:pt idx="8">
                  <c:v>0.11402704727309587</c:v>
                </c:pt>
                <c:pt idx="9">
                  <c:v>0.09972796149534646</c:v>
                </c:pt>
                <c:pt idx="10">
                  <c:v>0.07976819888235176</c:v>
                </c:pt>
                <c:pt idx="11">
                  <c:v>0.05835102913893986</c:v>
                </c:pt>
                <c:pt idx="12">
                  <c:v>0.03903660077209059</c:v>
                </c:pt>
                <c:pt idx="13">
                  <c:v>0.023883461140762674</c:v>
                </c:pt>
                <c:pt idx="14">
                  <c:v>0.013363556382924413</c:v>
                </c:pt>
              </c:numCache>
            </c:numRef>
          </c:yVal>
          <c:smooth val="1"/>
        </c:ser>
        <c:ser>
          <c:idx val="2"/>
          <c:order val="2"/>
          <c:tx>
            <c:v>3rd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'12 Bit Low End Margins Square'!$B$15:$P$15</c:f>
              <c:numCache>
                <c:ptCount val="15"/>
                <c:pt idx="0">
                  <c:v>-4.066666666666666</c:v>
                </c:pt>
                <c:pt idx="1">
                  <c:v>-3.8666666666666667</c:v>
                </c:pt>
                <c:pt idx="2">
                  <c:v>-3.6666666666666665</c:v>
                </c:pt>
                <c:pt idx="3">
                  <c:v>-3.466666666666667</c:v>
                </c:pt>
                <c:pt idx="4">
                  <c:v>-3.266666666666667</c:v>
                </c:pt>
                <c:pt idx="5">
                  <c:v>-3.0666666666666664</c:v>
                </c:pt>
                <c:pt idx="6">
                  <c:v>-2.8666666666666667</c:v>
                </c:pt>
                <c:pt idx="7">
                  <c:v>-2.6666666666666665</c:v>
                </c:pt>
                <c:pt idx="8">
                  <c:v>-2.466666666666667</c:v>
                </c:pt>
                <c:pt idx="9">
                  <c:v>-2.2666666666666666</c:v>
                </c:pt>
                <c:pt idx="10">
                  <c:v>-2.0666666666666664</c:v>
                </c:pt>
                <c:pt idx="11">
                  <c:v>-1.8666666666666665</c:v>
                </c:pt>
                <c:pt idx="12">
                  <c:v>-1.6666666666666667</c:v>
                </c:pt>
                <c:pt idx="13">
                  <c:v>-1.4666666666666668</c:v>
                </c:pt>
                <c:pt idx="14">
                  <c:v>-1.2666666666666668</c:v>
                </c:pt>
              </c:numCache>
            </c:numRef>
          </c:xVal>
          <c:yVal>
            <c:numRef>
              <c:f>'12 Bit Low End Margins Square'!$B$16:$P$16</c:f>
              <c:numCache>
                <c:ptCount val="15"/>
                <c:pt idx="0">
                  <c:v>4.471471580336228E-05</c:v>
                </c:pt>
                <c:pt idx="1">
                  <c:v>0.000435367017777466</c:v>
                </c:pt>
                <c:pt idx="2">
                  <c:v>0.0029835405164685413</c:v>
                </c:pt>
                <c:pt idx="3">
                  <c:v>0.014397334364918635</c:v>
                </c:pt>
                <c:pt idx="4">
                  <c:v>0.04894287137542075</c:v>
                </c:pt>
                <c:pt idx="5">
                  <c:v>0.11725286293846204</c:v>
                </c:pt>
                <c:pt idx="6">
                  <c:v>0.19802855079545711</c:v>
                </c:pt>
                <c:pt idx="7">
                  <c:v>0.2358227149452603</c:v>
                </c:pt>
                <c:pt idx="8">
                  <c:v>0.19802855079545723</c:v>
                </c:pt>
                <c:pt idx="9">
                  <c:v>0.11725286293846193</c:v>
                </c:pt>
                <c:pt idx="10">
                  <c:v>0.04894287137542075</c:v>
                </c:pt>
                <c:pt idx="11">
                  <c:v>0.014397334364918524</c:v>
                </c:pt>
                <c:pt idx="12">
                  <c:v>0.0029835405164685413</c:v>
                </c:pt>
                <c:pt idx="13">
                  <c:v>0.000435367017777466</c:v>
                </c:pt>
                <c:pt idx="14">
                  <c:v>4.471471580336228E-05</c:v>
                </c:pt>
              </c:numCache>
            </c:numRef>
          </c:yVal>
          <c:smooth val="1"/>
        </c:ser>
        <c:axId val="56753757"/>
        <c:axId val="41021766"/>
      </c:scatterChart>
      <c:val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 Deviations from 
Intensity 3 Central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21766"/>
        <c:crossesAt val="-0.1"/>
        <c:crossBetween val="midCat"/>
        <c:dispUnits/>
      </c:valAx>
      <c:valAx>
        <c:axId val="4102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Probability Photon Count lies within Subdivision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53757"/>
        <c:crossesAt val="-3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5"/>
          <c:y val="0.2037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4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238250" y="4562475"/>
        <a:ext cx="2447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4</xdr:col>
      <xdr:colOff>133350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238250" y="4562475"/>
        <a:ext cx="24765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4</xdr:col>
      <xdr:colOff>114300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238250" y="4562475"/>
        <a:ext cx="2457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G30" sqref="G30"/>
    </sheetView>
  </sheetViews>
  <sheetFormatPr defaultColWidth="9.140625" defaultRowHeight="12.75"/>
  <cols>
    <col min="1" max="1" width="18.57421875" style="5" customWidth="1"/>
    <col min="2" max="16" width="11.7109375" style="0" customWidth="1"/>
  </cols>
  <sheetData>
    <row r="1" spans="1:16" ht="27.75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4:11" s="5" customFormat="1" ht="38.25">
      <c r="D3" s="5" t="s">
        <v>8</v>
      </c>
      <c r="E3" s="10">
        <f>2^12</f>
        <v>4096</v>
      </c>
      <c r="F3" s="5" t="s">
        <v>7</v>
      </c>
      <c r="G3" s="11">
        <f>(E3^2)</f>
        <v>16777216</v>
      </c>
      <c r="H3" s="5" t="s">
        <v>1</v>
      </c>
      <c r="I3" s="11">
        <f>SQRT(G3)</f>
        <v>4096</v>
      </c>
      <c r="J3" s="5" t="s">
        <v>6</v>
      </c>
      <c r="K3" s="11">
        <f>I3*2</f>
        <v>8192</v>
      </c>
    </row>
    <row r="4" spans="1:16" ht="25.5">
      <c r="A4" s="1" t="s">
        <v>3</v>
      </c>
      <c r="B4" s="6">
        <f aca="true" t="shared" si="0" ref="B4:H4">C4-($K$3/10)</f>
        <v>16771481.600000005</v>
      </c>
      <c r="C4" s="6">
        <f t="shared" si="0"/>
        <v>16772300.800000004</v>
      </c>
      <c r="D4" s="6">
        <f t="shared" si="0"/>
        <v>16773120.000000004</v>
      </c>
      <c r="E4" s="6">
        <f t="shared" si="0"/>
        <v>16773939.200000003</v>
      </c>
      <c r="F4" s="6">
        <f t="shared" si="0"/>
        <v>16774758.400000002</v>
      </c>
      <c r="G4" s="6">
        <f t="shared" si="0"/>
        <v>16775577.600000001</v>
      </c>
      <c r="H4" s="6">
        <f t="shared" si="0"/>
        <v>16776396.8</v>
      </c>
      <c r="I4" s="6">
        <f>G3</f>
        <v>16777216</v>
      </c>
      <c r="J4" s="6">
        <f aca="true" t="shared" si="1" ref="J4:P4">I4+($K$3/10)</f>
        <v>16778035.2</v>
      </c>
      <c r="K4" s="6">
        <f t="shared" si="1"/>
        <v>16778854.4</v>
      </c>
      <c r="L4" s="6">
        <f t="shared" si="1"/>
        <v>16779673.599999998</v>
      </c>
      <c r="M4" s="6">
        <f t="shared" si="1"/>
        <v>16780492.799999997</v>
      </c>
      <c r="N4" s="6">
        <f t="shared" si="1"/>
        <v>16781311.999999996</v>
      </c>
      <c r="O4" s="6">
        <f t="shared" si="1"/>
        <v>16782131.199999996</v>
      </c>
      <c r="P4" s="6">
        <f t="shared" si="1"/>
        <v>16782950.399999995</v>
      </c>
    </row>
    <row r="5" spans="1:17" ht="12.75">
      <c r="A5" s="1" t="s">
        <v>4</v>
      </c>
      <c r="B5" s="7">
        <f aca="true" t="shared" si="2" ref="B5:H5">C5-(1/5)</f>
        <v>-1.4</v>
      </c>
      <c r="C5" s="7">
        <f t="shared" si="2"/>
        <v>-1.2</v>
      </c>
      <c r="D5" s="7">
        <f t="shared" si="2"/>
        <v>-1</v>
      </c>
      <c r="E5" s="7">
        <f t="shared" si="2"/>
        <v>-0.8</v>
      </c>
      <c r="F5" s="7">
        <f t="shared" si="2"/>
        <v>-0.6000000000000001</v>
      </c>
      <c r="G5" s="7">
        <f t="shared" si="2"/>
        <v>-0.4</v>
      </c>
      <c r="H5" s="7">
        <f t="shared" si="2"/>
        <v>-0.2</v>
      </c>
      <c r="I5" s="7">
        <v>0</v>
      </c>
      <c r="J5" s="7">
        <f aca="true" t="shared" si="3" ref="J5:P5">I5+(1/5)</f>
        <v>0.2</v>
      </c>
      <c r="K5" s="7">
        <f t="shared" si="3"/>
        <v>0.4</v>
      </c>
      <c r="L5" s="7">
        <f t="shared" si="3"/>
        <v>0.6000000000000001</v>
      </c>
      <c r="M5" s="7">
        <f t="shared" si="3"/>
        <v>0.8</v>
      </c>
      <c r="N5" s="7">
        <f t="shared" si="3"/>
        <v>1</v>
      </c>
      <c r="O5" s="7">
        <f t="shared" si="3"/>
        <v>1.2</v>
      </c>
      <c r="P5" s="7">
        <f t="shared" si="3"/>
        <v>1.4</v>
      </c>
      <c r="Q5" t="s">
        <v>0</v>
      </c>
    </row>
    <row r="6" spans="1:17" ht="12.75">
      <c r="A6" s="1" t="s">
        <v>2</v>
      </c>
      <c r="B6" s="4">
        <f aca="true" t="shared" si="4" ref="B6:P6">NORMDIST(B4+($K$3/20),$I4,$I3,TRUE)-NORMDIST(B4-($K$3/20),$I4,$I3,TRUE)</f>
        <v>0.029993320702312642</v>
      </c>
      <c r="C6" s="4">
        <f t="shared" si="4"/>
        <v>0.03886555201189423</v>
      </c>
      <c r="D6" s="4">
        <f t="shared" si="4"/>
        <v>0.048393990224296246</v>
      </c>
      <c r="E6" s="4">
        <f t="shared" si="4"/>
        <v>0.05790348675284873</v>
      </c>
      <c r="F6" s="4">
        <f t="shared" si="4"/>
        <v>0.06657395415089018</v>
      </c>
      <c r="G6" s="4">
        <f t="shared" si="4"/>
        <v>0.07355110989160452</v>
      </c>
      <c r="H6" s="4">
        <f t="shared" si="4"/>
        <v>0.07808346193889504</v>
      </c>
      <c r="I6" s="4">
        <f t="shared" si="4"/>
        <v>0.07965579106744292</v>
      </c>
      <c r="J6" s="4">
        <f t="shared" si="4"/>
        <v>0.07808346193924864</v>
      </c>
      <c r="K6" s="4">
        <f t="shared" si="4"/>
        <v>0.07355110989193836</v>
      </c>
      <c r="L6" s="4">
        <f t="shared" si="4"/>
        <v>0.06657395415119205</v>
      </c>
      <c r="M6" s="4">
        <f t="shared" si="4"/>
        <v>0.057903486753111744</v>
      </c>
      <c r="N6" s="4">
        <f t="shared" si="4"/>
        <v>0.0483939902245164</v>
      </c>
      <c r="O6" s="4">
        <f t="shared" si="4"/>
        <v>0.038865552012071314</v>
      </c>
      <c r="P6" s="4">
        <f t="shared" si="4"/>
        <v>0.029993320702449422</v>
      </c>
      <c r="Q6" s="8">
        <f>SUM(B6:P6)</f>
        <v>0.8663855424147124</v>
      </c>
    </row>
    <row r="8" spans="4:11" ht="38.25">
      <c r="D8" s="5" t="s">
        <v>8</v>
      </c>
      <c r="E8" s="3">
        <f>E3-1</f>
        <v>4095</v>
      </c>
      <c r="F8" s="5" t="s">
        <v>7</v>
      </c>
      <c r="G8" s="11">
        <f>(E8^2)</f>
        <v>16769025</v>
      </c>
      <c r="H8" t="s">
        <v>1</v>
      </c>
      <c r="I8" s="9">
        <f>SQRT(G8)</f>
        <v>4095</v>
      </c>
      <c r="J8" t="s">
        <v>5</v>
      </c>
      <c r="K8" s="9">
        <f>I8*2</f>
        <v>8190</v>
      </c>
    </row>
    <row r="9" spans="1:16" ht="25.5">
      <c r="A9" s="1" t="s">
        <v>3</v>
      </c>
      <c r="B9" s="6">
        <f aca="true" t="shared" si="5" ref="B9:H9">C9-($K$3/10)</f>
        <v>16763290.600000005</v>
      </c>
      <c r="C9" s="6">
        <f t="shared" si="5"/>
        <v>16764109.800000004</v>
      </c>
      <c r="D9" s="6">
        <f t="shared" si="5"/>
        <v>16764929.000000004</v>
      </c>
      <c r="E9" s="6">
        <f t="shared" si="5"/>
        <v>16765748.200000003</v>
      </c>
      <c r="F9" s="6">
        <f t="shared" si="5"/>
        <v>16766567.400000002</v>
      </c>
      <c r="G9" s="6">
        <f t="shared" si="5"/>
        <v>16767386.600000001</v>
      </c>
      <c r="H9" s="6">
        <f t="shared" si="5"/>
        <v>16768205.8</v>
      </c>
      <c r="I9" s="6">
        <f>G8</f>
        <v>16769025</v>
      </c>
      <c r="J9" s="6">
        <f aca="true" t="shared" si="6" ref="J9:P9">I9+($K$3/10)</f>
        <v>16769844.2</v>
      </c>
      <c r="K9" s="6">
        <f t="shared" si="6"/>
        <v>16770663.399999999</v>
      </c>
      <c r="L9" s="6">
        <f t="shared" si="6"/>
        <v>16771482.599999998</v>
      </c>
      <c r="M9" s="6">
        <f t="shared" si="6"/>
        <v>16772301.799999997</v>
      </c>
      <c r="N9" s="6">
        <f t="shared" si="6"/>
        <v>16773120.999999996</v>
      </c>
      <c r="O9" s="6">
        <f t="shared" si="6"/>
        <v>16773940.199999996</v>
      </c>
      <c r="P9" s="6">
        <f t="shared" si="6"/>
        <v>16774759.399999995</v>
      </c>
    </row>
    <row r="10" spans="1:17" ht="12.75">
      <c r="A10" s="1" t="s">
        <v>4</v>
      </c>
      <c r="B10" s="7">
        <f aca="true" t="shared" si="7" ref="B10:P10">(B9-$I$4)/$I$3</f>
        <v>-3.3997558593737267</v>
      </c>
      <c r="C10" s="7">
        <f t="shared" si="7"/>
        <v>-3.1997558593739086</v>
      </c>
      <c r="D10" s="7">
        <f t="shared" si="7"/>
        <v>-2.9997558593740905</v>
      </c>
      <c r="E10" s="7">
        <f t="shared" si="7"/>
        <v>-2.7997558593742724</v>
      </c>
      <c r="F10" s="7">
        <f t="shared" si="7"/>
        <v>-2.5997558593744543</v>
      </c>
      <c r="G10" s="7">
        <f t="shared" si="7"/>
        <v>-2.399755859374636</v>
      </c>
      <c r="H10" s="7">
        <f t="shared" si="7"/>
        <v>-2.199755859374818</v>
      </c>
      <c r="I10" s="7">
        <f t="shared" si="7"/>
        <v>-1.999755859375</v>
      </c>
      <c r="J10" s="7">
        <f t="shared" si="7"/>
        <v>-1.799755859375182</v>
      </c>
      <c r="K10" s="7">
        <f t="shared" si="7"/>
        <v>-1.5997558593753638</v>
      </c>
      <c r="L10" s="7">
        <f t="shared" si="7"/>
        <v>-1.3997558593755457</v>
      </c>
      <c r="M10" s="7">
        <f t="shared" si="7"/>
        <v>-1.1997558593757276</v>
      </c>
      <c r="N10" s="7">
        <f t="shared" si="7"/>
        <v>-0.9997558593759095</v>
      </c>
      <c r="O10" s="7">
        <f t="shared" si="7"/>
        <v>-0.7997558593760914</v>
      </c>
      <c r="P10" s="7">
        <f t="shared" si="7"/>
        <v>-0.5997558593762733</v>
      </c>
      <c r="Q10" t="s">
        <v>0</v>
      </c>
    </row>
    <row r="11" spans="1:17" ht="12.75">
      <c r="A11" s="1" t="s">
        <v>2</v>
      </c>
      <c r="B11" s="4">
        <f aca="true" t="shared" si="8" ref="B11:P11">NORMDIST(B9+($K$3/20),$I9,$I8,TRUE)-NORMDIST(B9-($K$3/20),$I9,$I8,TRUE)</f>
        <v>0.029986358597055895</v>
      </c>
      <c r="C11" s="4">
        <f t="shared" si="8"/>
        <v>0.03886143274396214</v>
      </c>
      <c r="D11" s="4">
        <f t="shared" si="8"/>
        <v>0.04839402660325365</v>
      </c>
      <c r="E11" s="4">
        <f t="shared" si="8"/>
        <v>0.05790858760473305</v>
      </c>
      <c r="F11" s="4">
        <f t="shared" si="8"/>
        <v>0.06658434173413719</v>
      </c>
      <c r="G11" s="4">
        <f t="shared" si="8"/>
        <v>0.07356615567859914</v>
      </c>
      <c r="H11" s="4">
        <f t="shared" si="8"/>
        <v>0.0781017085605995</v>
      </c>
      <c r="I11" s="4">
        <f t="shared" si="8"/>
        <v>0.07967517819590642</v>
      </c>
      <c r="J11" s="4">
        <f t="shared" si="8"/>
        <v>0.0781017085605995</v>
      </c>
      <c r="K11" s="4">
        <f t="shared" si="8"/>
        <v>0.07356615567859914</v>
      </c>
      <c r="L11" s="4">
        <f t="shared" si="8"/>
        <v>0.06658434173413719</v>
      </c>
      <c r="M11" s="4">
        <f t="shared" si="8"/>
        <v>0.05790858760473305</v>
      </c>
      <c r="N11" s="4">
        <f t="shared" si="8"/>
        <v>0.04839402660325365</v>
      </c>
      <c r="O11" s="4">
        <f t="shared" si="8"/>
        <v>0.03886143274396214</v>
      </c>
      <c r="P11" s="4">
        <f t="shared" si="8"/>
        <v>0.029986358597055895</v>
      </c>
      <c r="Q11" s="8">
        <f>SUM(B11:P11)</f>
        <v>0.8664804012405876</v>
      </c>
    </row>
    <row r="13" spans="4:11" ht="38.25">
      <c r="D13" s="5" t="s">
        <v>8</v>
      </c>
      <c r="E13" s="3">
        <f>E8-1</f>
        <v>4094</v>
      </c>
      <c r="F13" s="5" t="s">
        <v>7</v>
      </c>
      <c r="G13" s="11">
        <f>(E13^2)</f>
        <v>16760836</v>
      </c>
      <c r="H13" t="s">
        <v>1</v>
      </c>
      <c r="I13" s="9">
        <f>SQRT(G13)</f>
        <v>4094</v>
      </c>
      <c r="J13" t="s">
        <v>5</v>
      </c>
      <c r="K13" s="9">
        <f>I13*2</f>
        <v>8188</v>
      </c>
    </row>
    <row r="14" spans="1:16" ht="25.5">
      <c r="A14" s="1" t="s">
        <v>3</v>
      </c>
      <c r="B14" s="6">
        <f aca="true" t="shared" si="9" ref="B14:H14">C14-($K$3/10)</f>
        <v>16755101.600000005</v>
      </c>
      <c r="C14" s="6">
        <f t="shared" si="9"/>
        <v>16755920.800000004</v>
      </c>
      <c r="D14" s="6">
        <f t="shared" si="9"/>
        <v>16756740.000000004</v>
      </c>
      <c r="E14" s="6">
        <f t="shared" si="9"/>
        <v>16757559.200000003</v>
      </c>
      <c r="F14" s="6">
        <f t="shared" si="9"/>
        <v>16758378.400000002</v>
      </c>
      <c r="G14" s="6">
        <f t="shared" si="9"/>
        <v>16759197.600000001</v>
      </c>
      <c r="H14" s="6">
        <f t="shared" si="9"/>
        <v>16760016.8</v>
      </c>
      <c r="I14" s="6">
        <f>G13</f>
        <v>16760836</v>
      </c>
      <c r="J14" s="6">
        <f aca="true" t="shared" si="10" ref="J14:P14">I14+($K$3/10)</f>
        <v>16761655.2</v>
      </c>
      <c r="K14" s="6">
        <f t="shared" si="10"/>
        <v>16762474.399999999</v>
      </c>
      <c r="L14" s="6">
        <f t="shared" si="10"/>
        <v>16763293.599999998</v>
      </c>
      <c r="M14" s="6">
        <f t="shared" si="10"/>
        <v>16764112.799999997</v>
      </c>
      <c r="N14" s="6">
        <f t="shared" si="10"/>
        <v>16764931.999999996</v>
      </c>
      <c r="O14" s="6">
        <f t="shared" si="10"/>
        <v>16765751.199999996</v>
      </c>
      <c r="P14" s="6">
        <f t="shared" si="10"/>
        <v>16766570.399999995</v>
      </c>
    </row>
    <row r="15" spans="1:17" ht="12.75">
      <c r="A15" s="1" t="s">
        <v>4</v>
      </c>
      <c r="B15" s="7">
        <f aca="true" t="shared" si="11" ref="B15:P15">(B14-$I$4)/$I$3</f>
        <v>-5.399023437498727</v>
      </c>
      <c r="C15" s="7">
        <f t="shared" si="11"/>
        <v>-5.199023437498909</v>
      </c>
      <c r="D15" s="7">
        <f t="shared" si="11"/>
        <v>-4.9990234374990905</v>
      </c>
      <c r="E15" s="7">
        <f t="shared" si="11"/>
        <v>-4.799023437499272</v>
      </c>
      <c r="F15" s="7">
        <f t="shared" si="11"/>
        <v>-4.599023437499454</v>
      </c>
      <c r="G15" s="7">
        <f t="shared" si="11"/>
        <v>-4.399023437499636</v>
      </c>
      <c r="H15" s="7">
        <f t="shared" si="11"/>
        <v>-4.199023437499818</v>
      </c>
      <c r="I15" s="7">
        <f t="shared" si="11"/>
        <v>-3.9990234375</v>
      </c>
      <c r="J15" s="7">
        <f t="shared" si="11"/>
        <v>-3.799023437500182</v>
      </c>
      <c r="K15" s="7">
        <f t="shared" si="11"/>
        <v>-3.599023437500364</v>
      </c>
      <c r="L15" s="7">
        <f t="shared" si="11"/>
        <v>-3.3990234375005457</v>
      </c>
      <c r="M15" s="7">
        <f t="shared" si="11"/>
        <v>-3.1990234375007276</v>
      </c>
      <c r="N15" s="7">
        <f t="shared" si="11"/>
        <v>-2.9990234375009095</v>
      </c>
      <c r="O15" s="7">
        <f t="shared" si="11"/>
        <v>-2.7990234375010914</v>
      </c>
      <c r="P15" s="7">
        <f t="shared" si="11"/>
        <v>-2.5990234375012733</v>
      </c>
      <c r="Q15" t="s">
        <v>0</v>
      </c>
    </row>
    <row r="16" spans="1:17" ht="12.75">
      <c r="A16" s="1" t="s">
        <v>2</v>
      </c>
      <c r="B16" s="4">
        <f aca="true" t="shared" si="12" ref="B16:P16">NORMDIST(B14+($K$3/20),$I14,$I13,TRUE)-NORMDIST(B14-($K$3/20),$I14,$I13,TRUE)</f>
        <v>0.0299793894768019</v>
      </c>
      <c r="C16" s="4">
        <f t="shared" si="12"/>
        <v>0.03885730630242745</v>
      </c>
      <c r="D16" s="4">
        <f t="shared" si="12"/>
        <v>0.04839405727340418</v>
      </c>
      <c r="E16" s="4">
        <f t="shared" si="12"/>
        <v>0.057913685764431566</v>
      </c>
      <c r="F16" s="4">
        <f t="shared" si="12"/>
        <v>0.06659473062618115</v>
      </c>
      <c r="G16" s="4">
        <f t="shared" si="12"/>
        <v>0.07358120680360103</v>
      </c>
      <c r="H16" s="4">
        <f t="shared" si="12"/>
        <v>0.07811996350521355</v>
      </c>
      <c r="I16" s="4">
        <f t="shared" si="12"/>
        <v>0.07969457474814257</v>
      </c>
      <c r="J16" s="4">
        <f t="shared" si="12"/>
        <v>0.07811996350521355</v>
      </c>
      <c r="K16" s="4">
        <f t="shared" si="12"/>
        <v>0.07358120680360103</v>
      </c>
      <c r="L16" s="4">
        <f t="shared" si="12"/>
        <v>0.06659473062618115</v>
      </c>
      <c r="M16" s="4">
        <f t="shared" si="12"/>
        <v>0.057913685764431566</v>
      </c>
      <c r="N16" s="4">
        <f t="shared" si="12"/>
        <v>0.04839405727340418</v>
      </c>
      <c r="O16" s="4">
        <f t="shared" si="12"/>
        <v>0.03885730630242745</v>
      </c>
      <c r="P16" s="4">
        <f t="shared" si="12"/>
        <v>0.0299793894768019</v>
      </c>
      <c r="Q16" s="8">
        <f>SUM(B16:P16)</f>
        <v>0.8665752542522642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I6" sqref="I6"/>
    </sheetView>
  </sheetViews>
  <sheetFormatPr defaultColWidth="9.140625" defaultRowHeight="12.75"/>
  <cols>
    <col min="1" max="1" width="18.57421875" style="5" customWidth="1"/>
    <col min="2" max="16" width="11.7109375" style="0" customWidth="1"/>
  </cols>
  <sheetData>
    <row r="1" spans="1:16" ht="27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4:11" s="5" customFormat="1" ht="38.25">
      <c r="D3" s="5" t="s">
        <v>8</v>
      </c>
      <c r="E3" s="10">
        <f>2^5</f>
        <v>32</v>
      </c>
      <c r="F3" s="5" t="s">
        <v>7</v>
      </c>
      <c r="G3" s="15">
        <f>(E3^2)</f>
        <v>1024</v>
      </c>
      <c r="H3" s="5" t="s">
        <v>1</v>
      </c>
      <c r="I3" s="15">
        <f>SQRT(G3)</f>
        <v>32</v>
      </c>
      <c r="J3" s="5" t="s">
        <v>6</v>
      </c>
      <c r="K3" s="15">
        <f>I3*2</f>
        <v>64</v>
      </c>
    </row>
    <row r="4" spans="1:16" ht="25.5">
      <c r="A4" s="1" t="s">
        <v>3</v>
      </c>
      <c r="B4" s="12">
        <f aca="true" t="shared" si="0" ref="B4:H4">C4-($K$3/10)</f>
        <v>979.2000000000002</v>
      </c>
      <c r="C4" s="12">
        <f t="shared" si="0"/>
        <v>985.6000000000001</v>
      </c>
      <c r="D4" s="12">
        <f t="shared" si="0"/>
        <v>992.0000000000001</v>
      </c>
      <c r="E4" s="12">
        <f t="shared" si="0"/>
        <v>998.4000000000001</v>
      </c>
      <c r="F4" s="12">
        <f t="shared" si="0"/>
        <v>1004.8000000000001</v>
      </c>
      <c r="G4" s="12">
        <f t="shared" si="0"/>
        <v>1011.2</v>
      </c>
      <c r="H4" s="12">
        <f t="shared" si="0"/>
        <v>1017.6</v>
      </c>
      <c r="I4" s="12">
        <f>G3</f>
        <v>1024</v>
      </c>
      <c r="J4" s="12">
        <f aca="true" t="shared" si="1" ref="J4:P4">I4+($K$3/10)</f>
        <v>1030.4</v>
      </c>
      <c r="K4" s="12">
        <f t="shared" si="1"/>
        <v>1036.8000000000002</v>
      </c>
      <c r="L4" s="12">
        <f t="shared" si="1"/>
        <v>1043.2000000000003</v>
      </c>
      <c r="M4" s="12">
        <f t="shared" si="1"/>
        <v>1049.6000000000004</v>
      </c>
      <c r="N4" s="12">
        <f t="shared" si="1"/>
        <v>1056.0000000000005</v>
      </c>
      <c r="O4" s="12">
        <f t="shared" si="1"/>
        <v>1062.4000000000005</v>
      </c>
      <c r="P4" s="12">
        <f t="shared" si="1"/>
        <v>1068.8000000000006</v>
      </c>
    </row>
    <row r="5" spans="1:17" ht="12.75">
      <c r="A5" s="1" t="s">
        <v>4</v>
      </c>
      <c r="B5" s="7">
        <f aca="true" t="shared" si="2" ref="B5:H5">C5-(1/5)</f>
        <v>-1.4</v>
      </c>
      <c r="C5" s="7">
        <f t="shared" si="2"/>
        <v>-1.2</v>
      </c>
      <c r="D5" s="7">
        <f t="shared" si="2"/>
        <v>-1</v>
      </c>
      <c r="E5" s="7">
        <f t="shared" si="2"/>
        <v>-0.8</v>
      </c>
      <c r="F5" s="7">
        <f t="shared" si="2"/>
        <v>-0.6000000000000001</v>
      </c>
      <c r="G5" s="7">
        <f t="shared" si="2"/>
        <v>-0.4</v>
      </c>
      <c r="H5" s="7">
        <f t="shared" si="2"/>
        <v>-0.2</v>
      </c>
      <c r="I5" s="7">
        <v>0</v>
      </c>
      <c r="J5" s="7">
        <f aca="true" t="shared" si="3" ref="J5:P5">I5+(1/5)</f>
        <v>0.2</v>
      </c>
      <c r="K5" s="7">
        <f t="shared" si="3"/>
        <v>0.4</v>
      </c>
      <c r="L5" s="7">
        <f t="shared" si="3"/>
        <v>0.6000000000000001</v>
      </c>
      <c r="M5" s="7">
        <f t="shared" si="3"/>
        <v>0.8</v>
      </c>
      <c r="N5" s="7">
        <f t="shared" si="3"/>
        <v>1</v>
      </c>
      <c r="O5" s="7">
        <f t="shared" si="3"/>
        <v>1.2</v>
      </c>
      <c r="P5" s="7">
        <f t="shared" si="3"/>
        <v>1.4</v>
      </c>
      <c r="Q5" t="s">
        <v>0</v>
      </c>
    </row>
    <row r="6" spans="1:17" ht="12.75">
      <c r="A6" s="1" t="s">
        <v>2</v>
      </c>
      <c r="B6" s="4">
        <f aca="true" t="shared" si="4" ref="B6:P6">NORMDIST(B4+($K$3/20),$I4,$I3,TRUE)-NORMDIST(B4-($K$3/20),$I4,$I3,TRUE)</f>
        <v>0.02999332070228733</v>
      </c>
      <c r="C6" s="4">
        <f t="shared" si="4"/>
        <v>0.03886555201187969</v>
      </c>
      <c r="D6" s="4">
        <f t="shared" si="4"/>
        <v>0.048393990224297356</v>
      </c>
      <c r="E6" s="4">
        <f t="shared" si="4"/>
        <v>0.057903486752868716</v>
      </c>
      <c r="F6" s="4">
        <f t="shared" si="4"/>
        <v>0.0665739541509297</v>
      </c>
      <c r="G6" s="4">
        <f t="shared" si="4"/>
        <v>0.07355110989166203</v>
      </c>
      <c r="H6" s="4">
        <f t="shared" si="4"/>
        <v>0.07808346193896387</v>
      </c>
      <c r="I6" s="4">
        <f t="shared" si="4"/>
        <v>0.07965579106733589</v>
      </c>
      <c r="J6" s="4">
        <f t="shared" si="4"/>
        <v>0.07808346193896387</v>
      </c>
      <c r="K6" s="4">
        <f t="shared" si="4"/>
        <v>0.07355110989166158</v>
      </c>
      <c r="L6" s="4">
        <f t="shared" si="4"/>
        <v>0.06657395415092926</v>
      </c>
      <c r="M6" s="4">
        <f t="shared" si="4"/>
        <v>0.05790348675286805</v>
      </c>
      <c r="N6" s="4">
        <f t="shared" si="4"/>
        <v>0.04839399022429647</v>
      </c>
      <c r="O6" s="4">
        <f t="shared" si="4"/>
        <v>0.03886555201187869</v>
      </c>
      <c r="P6" s="4">
        <f t="shared" si="4"/>
        <v>0.02999332070228622</v>
      </c>
      <c r="Q6" s="8">
        <f>SUM(B6:P6)</f>
        <v>0.8663855424131087</v>
      </c>
    </row>
    <row r="8" spans="4:11" ht="38.25">
      <c r="D8" s="5" t="s">
        <v>8</v>
      </c>
      <c r="E8" s="3">
        <f>E3-1</f>
        <v>31</v>
      </c>
      <c r="F8" s="5" t="s">
        <v>7</v>
      </c>
      <c r="G8" s="15">
        <f>(E8^2)</f>
        <v>961</v>
      </c>
      <c r="H8" t="s">
        <v>1</v>
      </c>
      <c r="I8" s="16">
        <f>SQRT(G8)</f>
        <v>31</v>
      </c>
      <c r="J8" t="s">
        <v>5</v>
      </c>
      <c r="K8" s="16">
        <f>I8*2</f>
        <v>62</v>
      </c>
    </row>
    <row r="9" spans="1:16" ht="25.5">
      <c r="A9" s="1" t="s">
        <v>3</v>
      </c>
      <c r="B9" s="12">
        <f aca="true" t="shared" si="5" ref="B9:H9">C9-($K$3/10)</f>
        <v>916.2000000000002</v>
      </c>
      <c r="C9" s="12">
        <f t="shared" si="5"/>
        <v>922.6000000000001</v>
      </c>
      <c r="D9" s="12">
        <f t="shared" si="5"/>
        <v>929.0000000000001</v>
      </c>
      <c r="E9" s="12">
        <f t="shared" si="5"/>
        <v>935.4000000000001</v>
      </c>
      <c r="F9" s="12">
        <f t="shared" si="5"/>
        <v>941.8000000000001</v>
      </c>
      <c r="G9" s="12">
        <f t="shared" si="5"/>
        <v>948.2</v>
      </c>
      <c r="H9" s="12">
        <f t="shared" si="5"/>
        <v>954.6</v>
      </c>
      <c r="I9" s="12">
        <f>G8</f>
        <v>961</v>
      </c>
      <c r="J9" s="12">
        <f aca="true" t="shared" si="6" ref="J9:P9">I9+($K$3/10)</f>
        <v>967.4</v>
      </c>
      <c r="K9" s="12">
        <f t="shared" si="6"/>
        <v>973.8</v>
      </c>
      <c r="L9" s="12">
        <f t="shared" si="6"/>
        <v>980.1999999999999</v>
      </c>
      <c r="M9" s="12">
        <f t="shared" si="6"/>
        <v>986.5999999999999</v>
      </c>
      <c r="N9" s="12">
        <f t="shared" si="6"/>
        <v>992.9999999999999</v>
      </c>
      <c r="O9" s="12">
        <f t="shared" si="6"/>
        <v>999.3999999999999</v>
      </c>
      <c r="P9" s="12">
        <f t="shared" si="6"/>
        <v>1005.7999999999998</v>
      </c>
    </row>
    <row r="10" spans="1:17" ht="12.75">
      <c r="A10" s="1" t="s">
        <v>4</v>
      </c>
      <c r="B10" s="7">
        <f aca="true" t="shared" si="7" ref="B10:P10">(B9-$I$4)/$I$3</f>
        <v>-3.368749999999995</v>
      </c>
      <c r="C10" s="7">
        <f t="shared" si="7"/>
        <v>-3.1687499999999957</v>
      </c>
      <c r="D10" s="7">
        <f t="shared" si="7"/>
        <v>-2.9687499999999964</v>
      </c>
      <c r="E10" s="7">
        <f t="shared" si="7"/>
        <v>-2.768749999999997</v>
      </c>
      <c r="F10" s="7">
        <f t="shared" si="7"/>
        <v>-2.568749999999998</v>
      </c>
      <c r="G10" s="7">
        <f t="shared" si="7"/>
        <v>-2.3687499999999986</v>
      </c>
      <c r="H10" s="7">
        <f t="shared" si="7"/>
        <v>-2.1687499999999993</v>
      </c>
      <c r="I10" s="7">
        <f t="shared" si="7"/>
        <v>-1.96875</v>
      </c>
      <c r="J10" s="7">
        <f t="shared" si="7"/>
        <v>-1.7687500000000007</v>
      </c>
      <c r="K10" s="7">
        <f t="shared" si="7"/>
        <v>-1.5687500000000014</v>
      </c>
      <c r="L10" s="7">
        <f t="shared" si="7"/>
        <v>-1.3687500000000021</v>
      </c>
      <c r="M10" s="7">
        <f t="shared" si="7"/>
        <v>-1.1687500000000028</v>
      </c>
      <c r="N10" s="7">
        <f t="shared" si="7"/>
        <v>-0.9687500000000036</v>
      </c>
      <c r="O10" s="7">
        <f t="shared" si="7"/>
        <v>-0.7687500000000043</v>
      </c>
      <c r="P10" s="7">
        <f t="shared" si="7"/>
        <v>-0.568750000000005</v>
      </c>
      <c r="Q10" t="s">
        <v>0</v>
      </c>
    </row>
    <row r="11" spans="1:17" ht="12.75">
      <c r="A11" s="1" t="s">
        <v>2</v>
      </c>
      <c r="B11" s="4">
        <f aca="true" t="shared" si="8" ref="B11:P11">NORMDIST(B9+($K$3/20),$I9,$I8,TRUE)-NORMDIST(B9-($K$3/20),$I9,$I8,TRUE)</f>
        <v>0.029043942546029378</v>
      </c>
      <c r="C11" s="4">
        <f t="shared" si="8"/>
        <v>0.03827784901479714</v>
      </c>
      <c r="D11" s="4">
        <f t="shared" si="8"/>
        <v>0.04834979422998953</v>
      </c>
      <c r="E11" s="4">
        <f t="shared" si="8"/>
        <v>0.058532545104889366</v>
      </c>
      <c r="F11" s="4">
        <f t="shared" si="8"/>
        <v>0.06791342412171608</v>
      </c>
      <c r="G11" s="4">
        <f t="shared" si="8"/>
        <v>0.07552107183860235</v>
      </c>
      <c r="H11" s="4">
        <f t="shared" si="8"/>
        <v>0.08048861990681899</v>
      </c>
      <c r="I11" s="4">
        <f t="shared" si="8"/>
        <v>0.08221635377754977</v>
      </c>
      <c r="J11" s="4">
        <f t="shared" si="8"/>
        <v>0.08048861990681899</v>
      </c>
      <c r="K11" s="4">
        <f t="shared" si="8"/>
        <v>0.07552107183860235</v>
      </c>
      <c r="L11" s="4">
        <f t="shared" si="8"/>
        <v>0.06791342412171608</v>
      </c>
      <c r="M11" s="4">
        <f t="shared" si="8"/>
        <v>0.058532545104889366</v>
      </c>
      <c r="N11" s="4">
        <f t="shared" si="8"/>
        <v>0.04834979422998953</v>
      </c>
      <c r="O11" s="4">
        <f t="shared" si="8"/>
        <v>0.03827784901479714</v>
      </c>
      <c r="P11" s="4">
        <f t="shared" si="8"/>
        <v>0.029043942546029378</v>
      </c>
      <c r="Q11" s="8">
        <f>SUM(B11:P11)</f>
        <v>0.8784708473032354</v>
      </c>
    </row>
    <row r="13" spans="4:11" ht="38.25">
      <c r="D13" s="5" t="s">
        <v>8</v>
      </c>
      <c r="E13" s="3">
        <f>E8-1</f>
        <v>30</v>
      </c>
      <c r="F13" s="5" t="s">
        <v>7</v>
      </c>
      <c r="G13" s="15">
        <f>(E13^2)</f>
        <v>900</v>
      </c>
      <c r="H13" t="s">
        <v>1</v>
      </c>
      <c r="I13" s="16">
        <f>SQRT(G13)</f>
        <v>30</v>
      </c>
      <c r="J13" t="s">
        <v>5</v>
      </c>
      <c r="K13" s="16">
        <f>I13*2</f>
        <v>60</v>
      </c>
    </row>
    <row r="14" spans="1:16" ht="25.5">
      <c r="A14" s="1" t="s">
        <v>3</v>
      </c>
      <c r="B14" s="12">
        <f aca="true" t="shared" si="9" ref="B14:H14">C14-($K$3/10)</f>
        <v>855.2000000000002</v>
      </c>
      <c r="C14" s="12">
        <f t="shared" si="9"/>
        <v>861.6000000000001</v>
      </c>
      <c r="D14" s="12">
        <f t="shared" si="9"/>
        <v>868.0000000000001</v>
      </c>
      <c r="E14" s="12">
        <f t="shared" si="9"/>
        <v>874.4000000000001</v>
      </c>
      <c r="F14" s="12">
        <f t="shared" si="9"/>
        <v>880.8000000000001</v>
      </c>
      <c r="G14" s="12">
        <f t="shared" si="9"/>
        <v>887.2</v>
      </c>
      <c r="H14" s="12">
        <f t="shared" si="9"/>
        <v>893.6</v>
      </c>
      <c r="I14" s="12">
        <f>G13</f>
        <v>900</v>
      </c>
      <c r="J14" s="12">
        <f aca="true" t="shared" si="10" ref="J14:P14">I14+($K$3/10)</f>
        <v>906.4</v>
      </c>
      <c r="K14" s="12">
        <f t="shared" si="10"/>
        <v>912.8</v>
      </c>
      <c r="L14" s="12">
        <f t="shared" si="10"/>
        <v>919.1999999999999</v>
      </c>
      <c r="M14" s="12">
        <f t="shared" si="10"/>
        <v>925.5999999999999</v>
      </c>
      <c r="N14" s="12">
        <f t="shared" si="10"/>
        <v>931.9999999999999</v>
      </c>
      <c r="O14" s="12">
        <f t="shared" si="10"/>
        <v>938.3999999999999</v>
      </c>
      <c r="P14" s="12">
        <f t="shared" si="10"/>
        <v>944.7999999999998</v>
      </c>
    </row>
    <row r="15" spans="1:17" ht="12.75">
      <c r="A15" s="1" t="s">
        <v>4</v>
      </c>
      <c r="B15" s="7">
        <f aca="true" t="shared" si="11" ref="B15:P15">(B14-$I$4)/$I$3</f>
        <v>-5.274999999999995</v>
      </c>
      <c r="C15" s="7">
        <f t="shared" si="11"/>
        <v>-5.074999999999996</v>
      </c>
      <c r="D15" s="7">
        <f t="shared" si="11"/>
        <v>-4.8749999999999964</v>
      </c>
      <c r="E15" s="7">
        <f t="shared" si="11"/>
        <v>-4.674999999999997</v>
      </c>
      <c r="F15" s="7">
        <f t="shared" si="11"/>
        <v>-4.474999999999998</v>
      </c>
      <c r="G15" s="7">
        <f t="shared" si="11"/>
        <v>-4.274999999999999</v>
      </c>
      <c r="H15" s="7">
        <f t="shared" si="11"/>
        <v>-4.074999999999999</v>
      </c>
      <c r="I15" s="7">
        <f t="shared" si="11"/>
        <v>-3.875</v>
      </c>
      <c r="J15" s="7">
        <f t="shared" si="11"/>
        <v>-3.6750000000000007</v>
      </c>
      <c r="K15" s="7">
        <f t="shared" si="11"/>
        <v>-3.4750000000000014</v>
      </c>
      <c r="L15" s="7">
        <f t="shared" si="11"/>
        <v>-3.275000000000002</v>
      </c>
      <c r="M15" s="7">
        <f t="shared" si="11"/>
        <v>-3.075000000000003</v>
      </c>
      <c r="N15" s="7">
        <f t="shared" si="11"/>
        <v>-2.8750000000000036</v>
      </c>
      <c r="O15" s="7">
        <f t="shared" si="11"/>
        <v>-2.6750000000000043</v>
      </c>
      <c r="P15" s="7">
        <f t="shared" si="11"/>
        <v>-2.475000000000005</v>
      </c>
      <c r="Q15" t="s">
        <v>0</v>
      </c>
    </row>
    <row r="16" spans="1:17" ht="12.75">
      <c r="A16" s="1" t="s">
        <v>2</v>
      </c>
      <c r="B16" s="4">
        <f aca="true" t="shared" si="12" ref="B16:P16">NORMDIST(B14+($K$3/20),$I14,$I13,TRUE)-NORMDIST(B14-($K$3/20),$I14,$I13,TRUE)</f>
        <v>0.027972479774374448</v>
      </c>
      <c r="C16" s="4">
        <f t="shared" si="12"/>
        <v>0.03755936838137497</v>
      </c>
      <c r="D16" s="4">
        <f t="shared" si="12"/>
        <v>0.0481964598007143</v>
      </c>
      <c r="E16" s="4">
        <f t="shared" si="12"/>
        <v>0.05910472738322625</v>
      </c>
      <c r="F16" s="4">
        <f t="shared" si="12"/>
        <v>0.06926908022895284</v>
      </c>
      <c r="G16" s="4">
        <f t="shared" si="12"/>
        <v>0.07758282537854566</v>
      </c>
      <c r="H16" s="4">
        <f t="shared" si="12"/>
        <v>0.0830424295240958</v>
      </c>
      <c r="I16" s="4">
        <f t="shared" si="12"/>
        <v>0.08494668014969431</v>
      </c>
      <c r="J16" s="4">
        <f t="shared" si="12"/>
        <v>0.0830424295240958</v>
      </c>
      <c r="K16" s="4">
        <f t="shared" si="12"/>
        <v>0.07758282537854566</v>
      </c>
      <c r="L16" s="4">
        <f t="shared" si="12"/>
        <v>0.06926908022895284</v>
      </c>
      <c r="M16" s="4">
        <f t="shared" si="12"/>
        <v>0.05910472738322625</v>
      </c>
      <c r="N16" s="4">
        <f t="shared" si="12"/>
        <v>0.0481964598007143</v>
      </c>
      <c r="O16" s="4">
        <f t="shared" si="12"/>
        <v>0.03755936838137497</v>
      </c>
      <c r="P16" s="4">
        <f t="shared" si="12"/>
        <v>0.027972479774374448</v>
      </c>
      <c r="Q16" s="8">
        <f>SUM(B16:P16)</f>
        <v>0.8904014210922628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F33" sqref="F33"/>
    </sheetView>
  </sheetViews>
  <sheetFormatPr defaultColWidth="9.140625" defaultRowHeight="12.75"/>
  <cols>
    <col min="1" max="1" width="18.57421875" style="5" customWidth="1"/>
    <col min="2" max="16" width="11.7109375" style="0" customWidth="1"/>
  </cols>
  <sheetData>
    <row r="1" spans="1:16" ht="27.7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4:11" s="5" customFormat="1" ht="38.25">
      <c r="D3" s="5" t="s">
        <v>8</v>
      </c>
      <c r="E3" s="10">
        <f>3</f>
        <v>3</v>
      </c>
      <c r="F3" s="5" t="s">
        <v>7</v>
      </c>
      <c r="G3" s="11">
        <f>(E3^2)</f>
        <v>9</v>
      </c>
      <c r="H3" s="5" t="s">
        <v>1</v>
      </c>
      <c r="I3" s="11">
        <f>SQRT(G3)</f>
        <v>3</v>
      </c>
      <c r="J3" s="5" t="s">
        <v>6</v>
      </c>
      <c r="K3" s="11">
        <f>I3*2</f>
        <v>6</v>
      </c>
    </row>
    <row r="4" spans="1:16" ht="25.5">
      <c r="A4" s="1" t="s">
        <v>3</v>
      </c>
      <c r="B4" s="6">
        <f aca="true" t="shared" si="0" ref="B4:H4">C4-($K$3/10)</f>
        <v>4.8000000000000025</v>
      </c>
      <c r="C4" s="6">
        <f t="shared" si="0"/>
        <v>5.400000000000002</v>
      </c>
      <c r="D4" s="6">
        <f t="shared" si="0"/>
        <v>6.000000000000002</v>
      </c>
      <c r="E4" s="6">
        <f t="shared" si="0"/>
        <v>6.600000000000001</v>
      </c>
      <c r="F4" s="6">
        <f t="shared" si="0"/>
        <v>7.200000000000001</v>
      </c>
      <c r="G4" s="6">
        <f t="shared" si="0"/>
        <v>7.800000000000001</v>
      </c>
      <c r="H4" s="6">
        <f t="shared" si="0"/>
        <v>8.4</v>
      </c>
      <c r="I4" s="6">
        <f>G3</f>
        <v>9</v>
      </c>
      <c r="J4" s="6">
        <f aca="true" t="shared" si="1" ref="J4:P4">I4+($K$3/10)</f>
        <v>9.6</v>
      </c>
      <c r="K4" s="6">
        <f t="shared" si="1"/>
        <v>10.2</v>
      </c>
      <c r="L4" s="6">
        <f t="shared" si="1"/>
        <v>10.799999999999999</v>
      </c>
      <c r="M4" s="6">
        <f t="shared" si="1"/>
        <v>11.399999999999999</v>
      </c>
      <c r="N4" s="6">
        <f t="shared" si="1"/>
        <v>11.999999999999998</v>
      </c>
      <c r="O4" s="6">
        <f t="shared" si="1"/>
        <v>12.599999999999998</v>
      </c>
      <c r="P4" s="6">
        <f t="shared" si="1"/>
        <v>13.199999999999998</v>
      </c>
    </row>
    <row r="5" spans="1:17" ht="12.75">
      <c r="A5" s="1" t="s">
        <v>4</v>
      </c>
      <c r="B5" s="7">
        <f aca="true" t="shared" si="2" ref="B5:H5">C5-(1/5)</f>
        <v>-1.4</v>
      </c>
      <c r="C5" s="7">
        <f t="shared" si="2"/>
        <v>-1.2</v>
      </c>
      <c r="D5" s="7">
        <f t="shared" si="2"/>
        <v>-1</v>
      </c>
      <c r="E5" s="7">
        <f t="shared" si="2"/>
        <v>-0.8</v>
      </c>
      <c r="F5" s="7">
        <f t="shared" si="2"/>
        <v>-0.6000000000000001</v>
      </c>
      <c r="G5" s="7">
        <f t="shared" si="2"/>
        <v>-0.4</v>
      </c>
      <c r="H5" s="7">
        <f t="shared" si="2"/>
        <v>-0.2</v>
      </c>
      <c r="I5" s="7">
        <v>0</v>
      </c>
      <c r="J5" s="7">
        <f aca="true" t="shared" si="3" ref="J5:P5">I5+(1/5)</f>
        <v>0.2</v>
      </c>
      <c r="K5" s="7">
        <f t="shared" si="3"/>
        <v>0.4</v>
      </c>
      <c r="L5" s="7">
        <f t="shared" si="3"/>
        <v>0.6000000000000001</v>
      </c>
      <c r="M5" s="7">
        <f t="shared" si="3"/>
        <v>0.8</v>
      </c>
      <c r="N5" s="7">
        <f t="shared" si="3"/>
        <v>1</v>
      </c>
      <c r="O5" s="7">
        <f t="shared" si="3"/>
        <v>1.2</v>
      </c>
      <c r="P5" s="7">
        <f t="shared" si="3"/>
        <v>1.4</v>
      </c>
      <c r="Q5" t="s">
        <v>0</v>
      </c>
    </row>
    <row r="6" spans="1:17" ht="12.75">
      <c r="A6" s="1" t="s">
        <v>2</v>
      </c>
      <c r="B6" s="4">
        <f aca="true" t="shared" si="4" ref="B6:P6">NORMDIST(B4+($K$3/20),$I4,$I3,TRUE)-NORMDIST(B4-($K$3/20),$I4,$I3,TRUE)</f>
        <v>0.029993320702286663</v>
      </c>
      <c r="C6" s="4">
        <f t="shared" si="4"/>
        <v>0.03886555201187891</v>
      </c>
      <c r="D6" s="4">
        <f t="shared" si="4"/>
        <v>0.04839399022429647</v>
      </c>
      <c r="E6" s="4">
        <f t="shared" si="4"/>
        <v>0.05790348675286783</v>
      </c>
      <c r="F6" s="4">
        <f t="shared" si="4"/>
        <v>0.06657395415092848</v>
      </c>
      <c r="G6" s="4">
        <f t="shared" si="4"/>
        <v>0.0735511098916608</v>
      </c>
      <c r="H6" s="4">
        <f t="shared" si="4"/>
        <v>0.07808346193896287</v>
      </c>
      <c r="I6" s="4">
        <f t="shared" si="4"/>
        <v>0.07965579106733545</v>
      </c>
      <c r="J6" s="4">
        <f t="shared" si="4"/>
        <v>0.07808346193896287</v>
      </c>
      <c r="K6" s="4">
        <f t="shared" si="4"/>
        <v>0.0735511098916608</v>
      </c>
      <c r="L6" s="4">
        <f t="shared" si="4"/>
        <v>0.06657395415092893</v>
      </c>
      <c r="M6" s="4">
        <f t="shared" si="4"/>
        <v>0.05790348675286794</v>
      </c>
      <c r="N6" s="4">
        <f t="shared" si="4"/>
        <v>0.04839399022429658</v>
      </c>
      <c r="O6" s="4">
        <f t="shared" si="4"/>
        <v>0.038865552011879134</v>
      </c>
      <c r="P6" s="4">
        <f t="shared" si="4"/>
        <v>0.029993320702286774</v>
      </c>
      <c r="Q6" s="8">
        <f>SUM(B6:P6)</f>
        <v>0.8663855424131005</v>
      </c>
    </row>
    <row r="8" spans="4:11" ht="38.25">
      <c r="D8" s="5" t="s">
        <v>8</v>
      </c>
      <c r="E8" s="3">
        <f>E3-1</f>
        <v>2</v>
      </c>
      <c r="F8" s="5" t="s">
        <v>7</v>
      </c>
      <c r="G8" s="11">
        <f>(E8^2)</f>
        <v>4</v>
      </c>
      <c r="H8" t="s">
        <v>1</v>
      </c>
      <c r="I8" s="9">
        <f>SQRT(G8)</f>
        <v>2</v>
      </c>
      <c r="J8" t="s">
        <v>5</v>
      </c>
      <c r="K8" s="9">
        <f>I8*2</f>
        <v>4</v>
      </c>
    </row>
    <row r="9" spans="1:16" ht="25.5">
      <c r="A9" s="1" t="s">
        <v>3</v>
      </c>
      <c r="B9" s="6">
        <f aca="true" t="shared" si="5" ref="B9:H9">C9-($K$3/10)</f>
        <v>-0.2000000000000003</v>
      </c>
      <c r="C9" s="6">
        <f t="shared" si="5"/>
        <v>0.3999999999999997</v>
      </c>
      <c r="D9" s="6">
        <f t="shared" si="5"/>
        <v>0.9999999999999997</v>
      </c>
      <c r="E9" s="6">
        <f t="shared" si="5"/>
        <v>1.5999999999999996</v>
      </c>
      <c r="F9" s="6">
        <f t="shared" si="5"/>
        <v>2.1999999999999997</v>
      </c>
      <c r="G9" s="6">
        <f t="shared" si="5"/>
        <v>2.8</v>
      </c>
      <c r="H9" s="6">
        <f t="shared" si="5"/>
        <v>3.4</v>
      </c>
      <c r="I9" s="6">
        <f>G8</f>
        <v>4</v>
      </c>
      <c r="J9" s="6">
        <f aca="true" t="shared" si="6" ref="J9:P9">I9+($K$3/10)</f>
        <v>4.6</v>
      </c>
      <c r="K9" s="6">
        <f t="shared" si="6"/>
        <v>5.199999999999999</v>
      </c>
      <c r="L9" s="6">
        <f t="shared" si="6"/>
        <v>5.799999999999999</v>
      </c>
      <c r="M9" s="6">
        <f t="shared" si="6"/>
        <v>6.399999999999999</v>
      </c>
      <c r="N9" s="6">
        <f t="shared" si="6"/>
        <v>6.999999999999998</v>
      </c>
      <c r="O9" s="6">
        <f t="shared" si="6"/>
        <v>7.599999999999998</v>
      </c>
      <c r="P9" s="6">
        <f t="shared" si="6"/>
        <v>8.199999999999998</v>
      </c>
    </row>
    <row r="10" spans="1:17" ht="12.75">
      <c r="A10" s="1" t="s">
        <v>4</v>
      </c>
      <c r="B10" s="7">
        <f aca="true" t="shared" si="7" ref="B10:P10">(B9-$I$4)/$I$3</f>
        <v>-3.066666666666667</v>
      </c>
      <c r="C10" s="7">
        <f t="shared" si="7"/>
        <v>-2.8666666666666667</v>
      </c>
      <c r="D10" s="7">
        <f t="shared" si="7"/>
        <v>-2.6666666666666665</v>
      </c>
      <c r="E10" s="7">
        <f t="shared" si="7"/>
        <v>-2.466666666666667</v>
      </c>
      <c r="F10" s="7">
        <f t="shared" si="7"/>
        <v>-2.266666666666667</v>
      </c>
      <c r="G10" s="7">
        <f t="shared" si="7"/>
        <v>-2.066666666666667</v>
      </c>
      <c r="H10" s="7">
        <f t="shared" si="7"/>
        <v>-1.8666666666666665</v>
      </c>
      <c r="I10" s="7">
        <f t="shared" si="7"/>
        <v>-1.6666666666666667</v>
      </c>
      <c r="J10" s="7">
        <f t="shared" si="7"/>
        <v>-1.4666666666666668</v>
      </c>
      <c r="K10" s="7">
        <f t="shared" si="7"/>
        <v>-1.2666666666666668</v>
      </c>
      <c r="L10" s="7">
        <f t="shared" si="7"/>
        <v>-1.066666666666667</v>
      </c>
      <c r="M10" s="7">
        <f t="shared" si="7"/>
        <v>-0.8666666666666671</v>
      </c>
      <c r="N10" s="7">
        <f t="shared" si="7"/>
        <v>-0.6666666666666673</v>
      </c>
      <c r="O10" s="7">
        <f t="shared" si="7"/>
        <v>-0.4666666666666674</v>
      </c>
      <c r="P10" s="7">
        <f t="shared" si="7"/>
        <v>-0.2666666666666675</v>
      </c>
      <c r="Q10" t="s">
        <v>0</v>
      </c>
    </row>
    <row r="11" spans="1:17" ht="12.75">
      <c r="A11" s="1" t="s">
        <v>2</v>
      </c>
      <c r="B11" s="4">
        <f aca="true" t="shared" si="8" ref="B11:P11">NORMDIST(B9+($K$3/20),$I9,$I8,TRUE)-NORMDIST(B9-($K$3/20),$I9,$I8,TRUE)</f>
        <v>0.013363556382924413</v>
      </c>
      <c r="C11" s="4">
        <f t="shared" si="8"/>
        <v>0.023883461140762563</v>
      </c>
      <c r="D11" s="4">
        <f t="shared" si="8"/>
        <v>0.03903660077209059</v>
      </c>
      <c r="E11" s="4">
        <f t="shared" si="8"/>
        <v>0.05835102913893975</v>
      </c>
      <c r="F11" s="4">
        <f t="shared" si="8"/>
        <v>0.07976819888235154</v>
      </c>
      <c r="G11" s="4">
        <f t="shared" si="8"/>
        <v>0.09972796149534646</v>
      </c>
      <c r="H11" s="4">
        <f t="shared" si="8"/>
        <v>0.11402704727309587</v>
      </c>
      <c r="I11" s="4">
        <f t="shared" si="8"/>
        <v>0.11923542300353152</v>
      </c>
      <c r="J11" s="4">
        <f t="shared" si="8"/>
        <v>0.11402704727309587</v>
      </c>
      <c r="K11" s="4">
        <f t="shared" si="8"/>
        <v>0.09972796149534646</v>
      </c>
      <c r="L11" s="4">
        <f t="shared" si="8"/>
        <v>0.07976819888235176</v>
      </c>
      <c r="M11" s="4">
        <f t="shared" si="8"/>
        <v>0.05835102913893986</v>
      </c>
      <c r="N11" s="4">
        <f t="shared" si="8"/>
        <v>0.03903660077209059</v>
      </c>
      <c r="O11" s="4">
        <f t="shared" si="8"/>
        <v>0.023883461140762674</v>
      </c>
      <c r="P11" s="4">
        <f t="shared" si="8"/>
        <v>0.013363556382924413</v>
      </c>
      <c r="Q11" s="8">
        <f>SUM(B11:P11)</f>
        <v>0.9755511331745543</v>
      </c>
    </row>
    <row r="13" spans="4:11" ht="38.25">
      <c r="D13" s="5" t="s">
        <v>8</v>
      </c>
      <c r="E13" s="3">
        <f>E8-1</f>
        <v>1</v>
      </c>
      <c r="F13" s="5" t="s">
        <v>7</v>
      </c>
      <c r="G13" s="11">
        <f>(E13^2)</f>
        <v>1</v>
      </c>
      <c r="H13" t="s">
        <v>1</v>
      </c>
      <c r="I13" s="9">
        <f>SQRT(G13)</f>
        <v>1</v>
      </c>
      <c r="J13" t="s">
        <v>5</v>
      </c>
      <c r="K13" s="9">
        <f>I13*2</f>
        <v>2</v>
      </c>
    </row>
    <row r="14" spans="1:16" ht="25.5">
      <c r="A14" s="1" t="s">
        <v>3</v>
      </c>
      <c r="B14" s="6">
        <f aca="true" t="shared" si="9" ref="B14:H14">C14-($K$3/10)</f>
        <v>-3.2</v>
      </c>
      <c r="C14" s="6">
        <f t="shared" si="9"/>
        <v>-2.6</v>
      </c>
      <c r="D14" s="6">
        <f t="shared" si="9"/>
        <v>-2</v>
      </c>
      <c r="E14" s="6">
        <f t="shared" si="9"/>
        <v>-1.4</v>
      </c>
      <c r="F14" s="6">
        <f t="shared" si="9"/>
        <v>-0.7999999999999999</v>
      </c>
      <c r="G14" s="6">
        <f t="shared" si="9"/>
        <v>-0.19999999999999996</v>
      </c>
      <c r="H14" s="6">
        <f t="shared" si="9"/>
        <v>0.4</v>
      </c>
      <c r="I14" s="6">
        <f>G13</f>
        <v>1</v>
      </c>
      <c r="J14" s="6">
        <f aca="true" t="shared" si="10" ref="J14:P14">I14+($K$3/10)</f>
        <v>1.6</v>
      </c>
      <c r="K14" s="6">
        <f t="shared" si="10"/>
        <v>2.2</v>
      </c>
      <c r="L14" s="6">
        <f t="shared" si="10"/>
        <v>2.8000000000000003</v>
      </c>
      <c r="M14" s="6">
        <f t="shared" si="10"/>
        <v>3.4000000000000004</v>
      </c>
      <c r="N14" s="6">
        <f t="shared" si="10"/>
        <v>4</v>
      </c>
      <c r="O14" s="6">
        <f t="shared" si="10"/>
        <v>4.6</v>
      </c>
      <c r="P14" s="6">
        <f t="shared" si="10"/>
        <v>5.199999999999999</v>
      </c>
    </row>
    <row r="15" spans="1:17" ht="12.75">
      <c r="A15" s="1" t="s">
        <v>4</v>
      </c>
      <c r="B15" s="7">
        <f aca="true" t="shared" si="11" ref="B15:P15">(B14-$I$4)/$I$3</f>
        <v>-4.066666666666666</v>
      </c>
      <c r="C15" s="7">
        <f t="shared" si="11"/>
        <v>-3.8666666666666667</v>
      </c>
      <c r="D15" s="7">
        <f t="shared" si="11"/>
        <v>-3.6666666666666665</v>
      </c>
      <c r="E15" s="7">
        <f t="shared" si="11"/>
        <v>-3.466666666666667</v>
      </c>
      <c r="F15" s="7">
        <f t="shared" si="11"/>
        <v>-3.266666666666667</v>
      </c>
      <c r="G15" s="7">
        <f t="shared" si="11"/>
        <v>-3.0666666666666664</v>
      </c>
      <c r="H15" s="7">
        <f t="shared" si="11"/>
        <v>-2.8666666666666667</v>
      </c>
      <c r="I15" s="7">
        <f t="shared" si="11"/>
        <v>-2.6666666666666665</v>
      </c>
      <c r="J15" s="7">
        <f t="shared" si="11"/>
        <v>-2.466666666666667</v>
      </c>
      <c r="K15" s="7">
        <f t="shared" si="11"/>
        <v>-2.2666666666666666</v>
      </c>
      <c r="L15" s="7">
        <f t="shared" si="11"/>
        <v>-2.0666666666666664</v>
      </c>
      <c r="M15" s="7">
        <f t="shared" si="11"/>
        <v>-1.8666666666666665</v>
      </c>
      <c r="N15" s="7">
        <f t="shared" si="11"/>
        <v>-1.6666666666666667</v>
      </c>
      <c r="O15" s="7">
        <f t="shared" si="11"/>
        <v>-1.4666666666666668</v>
      </c>
      <c r="P15" s="7">
        <f t="shared" si="11"/>
        <v>-1.2666666666666668</v>
      </c>
      <c r="Q15" t="s">
        <v>0</v>
      </c>
    </row>
    <row r="16" spans="1:17" ht="12.75">
      <c r="A16" s="1" t="s">
        <v>2</v>
      </c>
      <c r="B16" s="4">
        <f aca="true" t="shared" si="12" ref="B16:P16">NORMDIST(B14+($K$3/20),$I14,$I13,TRUE)-NORMDIST(B14-($K$3/20),$I14,$I13,TRUE)</f>
        <v>4.471471580336228E-05</v>
      </c>
      <c r="C16" s="4">
        <f t="shared" si="12"/>
        <v>0.000435367017777466</v>
      </c>
      <c r="D16" s="4">
        <f t="shared" si="12"/>
        <v>0.0029835405164685413</v>
      </c>
      <c r="E16" s="4">
        <f t="shared" si="12"/>
        <v>0.014397334364918635</v>
      </c>
      <c r="F16" s="4">
        <f t="shared" si="12"/>
        <v>0.04894287137542075</v>
      </c>
      <c r="G16" s="4">
        <f t="shared" si="12"/>
        <v>0.11725286293846204</v>
      </c>
      <c r="H16" s="4">
        <f t="shared" si="12"/>
        <v>0.19802855079545711</v>
      </c>
      <c r="I16" s="4">
        <f t="shared" si="12"/>
        <v>0.2358227149452603</v>
      </c>
      <c r="J16" s="4">
        <f t="shared" si="12"/>
        <v>0.19802855079545723</v>
      </c>
      <c r="K16" s="4">
        <f t="shared" si="12"/>
        <v>0.11725286293846193</v>
      </c>
      <c r="L16" s="4">
        <f t="shared" si="12"/>
        <v>0.04894287137542075</v>
      </c>
      <c r="M16" s="4">
        <f t="shared" si="12"/>
        <v>0.014397334364918524</v>
      </c>
      <c r="N16" s="4">
        <f t="shared" si="12"/>
        <v>0.0029835405164685413</v>
      </c>
      <c r="O16" s="4">
        <f t="shared" si="12"/>
        <v>0.000435367017777466</v>
      </c>
      <c r="P16" s="4">
        <f t="shared" si="12"/>
        <v>4.471471580336228E-05</v>
      </c>
      <c r="Q16" s="8">
        <f>SUM(B16:P16)</f>
        <v>0.999993198393876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Martian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Mars</dc:creator>
  <cp:keywords/>
  <dc:description/>
  <cp:lastModifiedBy>Heinrich Einfeld</cp:lastModifiedBy>
  <cp:lastPrinted>2009-02-22T02:10:39Z</cp:lastPrinted>
  <dcterms:created xsi:type="dcterms:W3CDTF">2009-02-22T01:35:46Z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